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155" tabRatio="733"/>
  </bookViews>
  <sheets>
    <sheet name="Sep16" sheetId="6" r:id="rId1"/>
  </sheets>
  <definedNames>
    <definedName name="_xlnm.Print_Area" localSheetId="0">'Sep16'!$B$4:$D$82</definedName>
    <definedName name="_xlnm.Print_Titles" localSheetId="0">'Sep16'!$1:$3</definedName>
  </definedNames>
  <calcPr calcId="144525"/>
</workbook>
</file>

<file path=xl/calcChain.xml><?xml version="1.0" encoding="utf-8"?>
<calcChain xmlns="http://schemas.openxmlformats.org/spreadsheetml/2006/main">
  <c r="C81" i="6" l="1"/>
  <c r="C72" i="6"/>
  <c r="C71" i="6"/>
  <c r="C70" i="6"/>
  <c r="C62" i="6"/>
  <c r="C65" i="6"/>
  <c r="C63" i="6"/>
  <c r="C57" i="6"/>
  <c r="C56" i="6"/>
  <c r="C53" i="6"/>
  <c r="C52" i="6"/>
  <c r="C50" i="6"/>
  <c r="C58" i="6" s="1"/>
  <c r="C44" i="6"/>
  <c r="C39" i="6"/>
  <c r="C33" i="6"/>
  <c r="C32" i="6"/>
  <c r="C31" i="6"/>
  <c r="C29" i="6"/>
  <c r="C36" i="6"/>
  <c r="C24" i="6"/>
  <c r="C23" i="6"/>
  <c r="C22" i="6"/>
  <c r="C20" i="6"/>
  <c r="C18" i="6"/>
  <c r="C12" i="6"/>
  <c r="C11" i="6"/>
  <c r="C9" i="6"/>
  <c r="C8" i="6"/>
  <c r="C7" i="6"/>
  <c r="C10" i="6"/>
  <c r="D66" i="6"/>
  <c r="D73" i="6" s="1"/>
  <c r="D78" i="6" s="1"/>
  <c r="D82" i="6" s="1"/>
  <c r="F82" i="6" s="1"/>
  <c r="D60" i="6"/>
  <c r="D58" i="6"/>
  <c r="D46" i="6"/>
  <c r="D37" i="6"/>
  <c r="D47" i="6" s="1"/>
  <c r="D25" i="6"/>
  <c r="D16" i="6"/>
  <c r="C60" i="6"/>
  <c r="D59" i="6" l="1"/>
  <c r="D26" i="6"/>
  <c r="F59" i="6" s="1"/>
  <c r="H59" i="6" s="1"/>
  <c r="J59" i="6" s="1"/>
  <c r="L59" i="6" s="1"/>
  <c r="N59" i="6" s="1"/>
  <c r="P59" i="6" s="1"/>
  <c r="R59" i="6" s="1"/>
  <c r="T59" i="6" s="1"/>
  <c r="V59" i="6" s="1"/>
  <c r="X59" i="6" s="1"/>
  <c r="Z59" i="6" s="1"/>
  <c r="AB59" i="6" s="1"/>
  <c r="AD59" i="6" s="1"/>
  <c r="AF59" i="6" s="1"/>
  <c r="AH59" i="6" s="1"/>
  <c r="AJ59" i="6" s="1"/>
  <c r="AL59" i="6" s="1"/>
  <c r="AN59" i="6" s="1"/>
  <c r="AP59" i="6" s="1"/>
  <c r="AR59" i="6" s="1"/>
  <c r="AT59" i="6" s="1"/>
  <c r="AV59" i="6" s="1"/>
  <c r="AX59" i="6" s="1"/>
  <c r="AZ59" i="6" s="1"/>
  <c r="BB59" i="6" s="1"/>
  <c r="BD59" i="6" s="1"/>
  <c r="BF59" i="6" s="1"/>
  <c r="BH59" i="6" s="1"/>
  <c r="BJ59" i="6" s="1"/>
  <c r="BL59" i="6" s="1"/>
  <c r="BN59" i="6" s="1"/>
  <c r="BP59" i="6" s="1"/>
  <c r="BR59" i="6" s="1"/>
  <c r="BT59" i="6" s="1"/>
  <c r="BV59" i="6" s="1"/>
  <c r="BX59" i="6" s="1"/>
  <c r="BZ59" i="6" s="1"/>
  <c r="CB59" i="6" s="1"/>
  <c r="CD59" i="6" s="1"/>
  <c r="CF59" i="6" s="1"/>
  <c r="CH59" i="6" s="1"/>
  <c r="CJ59" i="6" s="1"/>
  <c r="CL59" i="6" s="1"/>
  <c r="CN59" i="6" s="1"/>
  <c r="CP59" i="6" s="1"/>
  <c r="CR59" i="6" s="1"/>
  <c r="CT59" i="6" s="1"/>
  <c r="CV59" i="6" s="1"/>
  <c r="CX59" i="6" s="1"/>
  <c r="CZ59" i="6" s="1"/>
  <c r="DB59" i="6" s="1"/>
  <c r="DD59" i="6" s="1"/>
  <c r="DF59" i="6" s="1"/>
  <c r="DH59" i="6" s="1"/>
  <c r="DJ59" i="6" s="1"/>
  <c r="DL59" i="6" s="1"/>
  <c r="DN59" i="6" s="1"/>
  <c r="DP59" i="6" s="1"/>
  <c r="DR59" i="6" s="1"/>
  <c r="DT59" i="6" s="1"/>
  <c r="DV59" i="6" s="1"/>
  <c r="DX59" i="6" s="1"/>
  <c r="DZ59" i="6" s="1"/>
  <c r="EB59" i="6" s="1"/>
  <c r="ED59" i="6" s="1"/>
  <c r="EF59" i="6" s="1"/>
  <c r="EH59" i="6" s="1"/>
  <c r="EJ59" i="6" s="1"/>
  <c r="EL59" i="6" s="1"/>
  <c r="EN59" i="6" s="1"/>
  <c r="EP59" i="6" s="1"/>
  <c r="ER59" i="6" s="1"/>
  <c r="ET59" i="6" s="1"/>
  <c r="EV59" i="6" s="1"/>
  <c r="EX59" i="6" s="1"/>
  <c r="EZ59" i="6" s="1"/>
  <c r="FB59" i="6" s="1"/>
  <c r="FD59" i="6" s="1"/>
  <c r="FF59" i="6" s="1"/>
  <c r="FH59" i="6" s="1"/>
  <c r="FJ59" i="6" s="1"/>
  <c r="FL59" i="6" s="1"/>
  <c r="FN59" i="6" s="1"/>
  <c r="FP59" i="6" s="1"/>
  <c r="FR59" i="6" s="1"/>
  <c r="FT59" i="6" s="1"/>
  <c r="FV59" i="6" s="1"/>
  <c r="FX59" i="6" s="1"/>
  <c r="FZ59" i="6" s="1"/>
  <c r="GB59" i="6" s="1"/>
  <c r="GD59" i="6" s="1"/>
  <c r="GF59" i="6" s="1"/>
  <c r="GH59" i="6" s="1"/>
  <c r="GJ59" i="6" s="1"/>
  <c r="GL59" i="6" s="1"/>
  <c r="GN59" i="6" s="1"/>
  <c r="GP59" i="6" s="1"/>
  <c r="GR59" i="6" s="1"/>
  <c r="GT59" i="6" s="1"/>
  <c r="GV59" i="6" s="1"/>
  <c r="GX59" i="6" s="1"/>
  <c r="GZ59" i="6" s="1"/>
  <c r="HB59" i="6" s="1"/>
  <c r="HD59" i="6" s="1"/>
  <c r="HF59" i="6" s="1"/>
  <c r="HH59" i="6" s="1"/>
  <c r="HJ59" i="6" s="1"/>
  <c r="HL59" i="6" s="1"/>
  <c r="HN59" i="6" s="1"/>
  <c r="HP59" i="6" s="1"/>
  <c r="HR59" i="6" s="1"/>
  <c r="HT59" i="6" s="1"/>
  <c r="HV59" i="6" s="1"/>
  <c r="HX59" i="6" s="1"/>
  <c r="HZ59" i="6" s="1"/>
  <c r="IB59" i="6" s="1"/>
  <c r="ID59" i="6" s="1"/>
  <c r="IF59" i="6" s="1"/>
  <c r="IH59" i="6" s="1"/>
  <c r="IJ59" i="6" s="1"/>
  <c r="IL59" i="6" s="1"/>
  <c r="IN59" i="6" s="1"/>
  <c r="IP59" i="6" s="1"/>
  <c r="IR59" i="6" s="1"/>
  <c r="IT59" i="6" s="1"/>
  <c r="IV59" i="6" s="1"/>
  <c r="C25" i="6"/>
  <c r="C66" i="6"/>
  <c r="C73" i="6" s="1"/>
  <c r="C78" i="6" s="1"/>
  <c r="C82" i="6" s="1"/>
  <c r="E82" i="6" s="1"/>
  <c r="C16" i="6"/>
  <c r="C26" i="6" s="1"/>
  <c r="C37" i="6"/>
  <c r="C46" i="6"/>
  <c r="C47" i="6" l="1"/>
  <c r="C59" i="6" s="1"/>
  <c r="E59" i="6" s="1"/>
  <c r="G59" i="6" s="1"/>
  <c r="I59" i="6" s="1"/>
  <c r="K59" i="6" s="1"/>
  <c r="M59" i="6" s="1"/>
  <c r="O59" i="6" s="1"/>
  <c r="Q59" i="6" s="1"/>
  <c r="S59" i="6" s="1"/>
  <c r="U59" i="6" s="1"/>
  <c r="W59" i="6" s="1"/>
  <c r="Y59" i="6" s="1"/>
  <c r="AA59" i="6" s="1"/>
  <c r="AC59" i="6" s="1"/>
  <c r="AE59" i="6" s="1"/>
  <c r="AG59" i="6" s="1"/>
  <c r="AI59" i="6" s="1"/>
  <c r="AK59" i="6" s="1"/>
  <c r="AM59" i="6" s="1"/>
  <c r="AO59" i="6" s="1"/>
  <c r="AQ59" i="6" s="1"/>
  <c r="AS59" i="6" s="1"/>
  <c r="AU59" i="6" s="1"/>
  <c r="AW59" i="6" s="1"/>
  <c r="AY59" i="6" s="1"/>
  <c r="BA59" i="6" s="1"/>
  <c r="BC59" i="6" s="1"/>
  <c r="BE59" i="6" s="1"/>
  <c r="BG59" i="6" s="1"/>
  <c r="BI59" i="6" s="1"/>
  <c r="BK59" i="6" s="1"/>
  <c r="BM59" i="6" s="1"/>
  <c r="BO59" i="6" s="1"/>
  <c r="BQ59" i="6" s="1"/>
  <c r="BS59" i="6" s="1"/>
  <c r="BU59" i="6" s="1"/>
  <c r="BW59" i="6" s="1"/>
  <c r="BY59" i="6" s="1"/>
  <c r="CA59" i="6" s="1"/>
  <c r="CC59" i="6" s="1"/>
  <c r="CE59" i="6" s="1"/>
  <c r="CG59" i="6" s="1"/>
  <c r="CI59" i="6" s="1"/>
  <c r="CK59" i="6" s="1"/>
  <c r="CM59" i="6" s="1"/>
  <c r="CO59" i="6" s="1"/>
  <c r="CQ59" i="6" s="1"/>
  <c r="CS59" i="6" s="1"/>
  <c r="CU59" i="6" s="1"/>
  <c r="CW59" i="6" s="1"/>
  <c r="CY59" i="6" s="1"/>
  <c r="DA59" i="6" s="1"/>
  <c r="DC59" i="6" s="1"/>
  <c r="DE59" i="6" s="1"/>
  <c r="DG59" i="6" s="1"/>
  <c r="DI59" i="6" s="1"/>
  <c r="DK59" i="6" s="1"/>
  <c r="DM59" i="6" s="1"/>
  <c r="DO59" i="6" s="1"/>
  <c r="DQ59" i="6" s="1"/>
  <c r="DS59" i="6" s="1"/>
  <c r="DU59" i="6" s="1"/>
  <c r="DW59" i="6" s="1"/>
  <c r="DY59" i="6" s="1"/>
  <c r="EA59" i="6" s="1"/>
  <c r="EC59" i="6" s="1"/>
  <c r="EE59" i="6" s="1"/>
  <c r="EG59" i="6" s="1"/>
  <c r="EI59" i="6" s="1"/>
  <c r="EK59" i="6" s="1"/>
  <c r="EM59" i="6" s="1"/>
  <c r="EO59" i="6" s="1"/>
  <c r="EQ59" i="6" s="1"/>
  <c r="ES59" i="6" s="1"/>
  <c r="EU59" i="6" s="1"/>
  <c r="EW59" i="6" s="1"/>
  <c r="EY59" i="6" s="1"/>
  <c r="FA59" i="6" s="1"/>
  <c r="FC59" i="6" s="1"/>
  <c r="FE59" i="6" s="1"/>
  <c r="FG59" i="6" s="1"/>
  <c r="FI59" i="6" s="1"/>
  <c r="FK59" i="6" s="1"/>
  <c r="FM59" i="6" s="1"/>
  <c r="FO59" i="6" s="1"/>
  <c r="FQ59" i="6" s="1"/>
  <c r="FS59" i="6" s="1"/>
  <c r="FU59" i="6" s="1"/>
  <c r="FW59" i="6" s="1"/>
  <c r="FY59" i="6" s="1"/>
  <c r="GA59" i="6" s="1"/>
  <c r="GC59" i="6" s="1"/>
  <c r="GE59" i="6" s="1"/>
  <c r="GG59" i="6" s="1"/>
  <c r="GI59" i="6" s="1"/>
  <c r="GK59" i="6" s="1"/>
  <c r="GM59" i="6" s="1"/>
  <c r="GO59" i="6" s="1"/>
  <c r="GQ59" i="6" s="1"/>
  <c r="GS59" i="6" s="1"/>
  <c r="GU59" i="6" s="1"/>
  <c r="GW59" i="6" s="1"/>
  <c r="GY59" i="6" s="1"/>
  <c r="HA59" i="6" s="1"/>
  <c r="HC59" i="6" s="1"/>
  <c r="HE59" i="6" s="1"/>
  <c r="HG59" i="6" s="1"/>
  <c r="HI59" i="6" s="1"/>
  <c r="HK59" i="6" s="1"/>
  <c r="HM59" i="6" s="1"/>
  <c r="HO59" i="6" s="1"/>
  <c r="HQ59" i="6" s="1"/>
  <c r="HS59" i="6" s="1"/>
  <c r="HU59" i="6" s="1"/>
  <c r="HW59" i="6" s="1"/>
  <c r="HY59" i="6" s="1"/>
  <c r="IA59" i="6" s="1"/>
  <c r="IC59" i="6" s="1"/>
  <c r="IE59" i="6" s="1"/>
  <c r="IG59" i="6" s="1"/>
  <c r="II59" i="6" s="1"/>
  <c r="IK59" i="6" s="1"/>
  <c r="IM59" i="6" s="1"/>
  <c r="IO59" i="6" s="1"/>
  <c r="IQ59" i="6" s="1"/>
  <c r="IS59" i="6" s="1"/>
  <c r="IU59" i="6" s="1"/>
</calcChain>
</file>

<file path=xl/sharedStrings.xml><?xml version="1.0" encoding="utf-8"?>
<sst xmlns="http://schemas.openxmlformats.org/spreadsheetml/2006/main" count="82" uniqueCount="72">
  <si>
    <t>Inventario (Materiales, Suministros, etc.)</t>
  </si>
  <si>
    <t>Pagos por Anticipado</t>
  </si>
  <si>
    <t>BALANCE GENERAL</t>
  </si>
  <si>
    <t>ACTIVO</t>
  </si>
  <si>
    <t>PATRIMONIO</t>
  </si>
  <si>
    <t>COSTO DE VENTAS</t>
  </si>
  <si>
    <t>PASIVO</t>
  </si>
  <si>
    <t>INGRESOS</t>
  </si>
  <si>
    <t>TOTAL ACTIVO CORRIENTE</t>
  </si>
  <si>
    <t>TOTAL ACTIVO NO CORRIENTE</t>
  </si>
  <si>
    <t>Cuentas por Pagar Empresas Relacionadas</t>
  </si>
  <si>
    <t>Obligaciones Emisión de Títulosvalores</t>
  </si>
  <si>
    <t>TOTAL PASIVO CORRIENTE</t>
  </si>
  <si>
    <t>Depósitos de Consumidores</t>
  </si>
  <si>
    <t>TOTAL PASIVO NO CORRIENTE</t>
  </si>
  <si>
    <t>TOTAL DE ACTIVO</t>
  </si>
  <si>
    <t>TOTAL DE PASIVO</t>
  </si>
  <si>
    <t>Interés Minoritario o Socios Externos</t>
  </si>
  <si>
    <t>Capital Social</t>
  </si>
  <si>
    <t>Reserva Legal</t>
  </si>
  <si>
    <t>Reserva Estatutaria o Voluntaria</t>
  </si>
  <si>
    <t>Superávit por Acciones</t>
  </si>
  <si>
    <t>TOTAL PATRIMONIO</t>
  </si>
  <si>
    <t>TOTAL PASIVO MÁS PATRIMONIO</t>
  </si>
  <si>
    <t>ESTADO DE RESULTADOS</t>
  </si>
  <si>
    <t>Otros Ingresos</t>
  </si>
  <si>
    <t>Menos</t>
  </si>
  <si>
    <t>Gastos de Operación</t>
  </si>
  <si>
    <t>Gastos de Administración</t>
  </si>
  <si>
    <t>Gastos Financieros</t>
  </si>
  <si>
    <t>Otros Gastos</t>
  </si>
  <si>
    <t>Interés Minoritario</t>
  </si>
  <si>
    <t>Impuestos</t>
  </si>
  <si>
    <t>ACTIVO CORRIENTE</t>
  </si>
  <si>
    <t>ACTIVO NO CORRIENTE</t>
  </si>
  <si>
    <t>PASIVO CORRIENTE</t>
  </si>
  <si>
    <t>PASIVO NO CORRIENTE</t>
  </si>
  <si>
    <t>(En miles de Dólares de Estados Unidos de América)</t>
  </si>
  <si>
    <t>Gastos de Distribución</t>
  </si>
  <si>
    <t>Inversiones</t>
  </si>
  <si>
    <t>Efectivo y Equivalentes de Efectivo</t>
  </si>
  <si>
    <t>Activos biológicos</t>
  </si>
  <si>
    <t>Otros Activos financieros</t>
  </si>
  <si>
    <t>Activos intangibles</t>
  </si>
  <si>
    <t>Propiedades de Inversión</t>
  </si>
  <si>
    <t>Deudores comerciales y Otras Cuentas por Cobrar (Netos)</t>
  </si>
  <si>
    <t>Acreedores comerciales y Otras Cuentas por Pagar</t>
  </si>
  <si>
    <t>Préstamos de Corto Plazo</t>
  </si>
  <si>
    <t>Porción de los Préstamos a Largo Plazo con vencimiento a corto plazo</t>
  </si>
  <si>
    <t>Provisiones</t>
  </si>
  <si>
    <t>Impuestos Diferidos</t>
  </si>
  <si>
    <t>Impuestos Corrientes</t>
  </si>
  <si>
    <t>Otros Pasivos Financieros</t>
  </si>
  <si>
    <t xml:space="preserve">Capital Adicional </t>
  </si>
  <si>
    <t>Préstamos y Otras Obligaciones Financieras</t>
  </si>
  <si>
    <t>Resultados Acumulados</t>
  </si>
  <si>
    <t>Resultado del Período</t>
  </si>
  <si>
    <t>Ingresos Ordinarios</t>
  </si>
  <si>
    <t>RESULTADO BRUTO</t>
  </si>
  <si>
    <t>Gastos de Personal</t>
  </si>
  <si>
    <t>Gastos de Depreciación y Amortización</t>
  </si>
  <si>
    <t>RESULTADO DE OPERACIÓN</t>
  </si>
  <si>
    <t>Ingresos Financieros</t>
  </si>
  <si>
    <t>Más ó Menos</t>
  </si>
  <si>
    <t>RESULTADO ANTES DE RESERVA E IMPUESTOS</t>
  </si>
  <si>
    <t>RESULTADO DEL PERÍODO</t>
  </si>
  <si>
    <t>Cuentas por cobrar Empresas Relacionadas</t>
  </si>
  <si>
    <t>Propiedades, Planta y Equipo  (Neto)</t>
  </si>
  <si>
    <t xml:space="preserve">Cuentas por cobrar a LP </t>
  </si>
  <si>
    <t>Reservas por Valuaciones</t>
  </si>
  <si>
    <t>CREDIQ, S.A. DE C.V. Y SUBSIDIARIA</t>
  </si>
  <si>
    <t>CIFRAS  AL 30 DE SEPTIEMBRE DE 2016 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</si>
</sst>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4"/>
      <name val="Arial"/>
      <family val="2"/>
    </font>
    <font>
      <sz val="12"/>
      <color indexed="14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6"/>
      <color indexed="6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sz val="12"/>
      <color indexed="5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1" applyFont="1" applyAlignment="1">
      <alignment vertical="center"/>
    </xf>
    <xf numFmtId="165" fontId="0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0" fillId="0" borderId="0" xfId="0" applyFill="1"/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5" fontId="12" fillId="0" borderId="1" xfId="1" applyNumberFormat="1" applyFont="1" applyBorder="1" applyAlignment="1">
      <alignment horizontal="right" vertical="center"/>
    </xf>
    <xf numFmtId="165" fontId="10" fillId="0" borderId="1" xfId="1" applyNumberFormat="1" applyFont="1" applyBorder="1" applyAlignment="1">
      <alignment horizontal="right" vertical="center"/>
    </xf>
    <xf numFmtId="165" fontId="9" fillId="0" borderId="1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right" vertical="center"/>
    </xf>
    <xf numFmtId="165" fontId="10" fillId="0" borderId="1" xfId="1" applyNumberFormat="1" applyFont="1" applyFill="1" applyBorder="1" applyAlignment="1">
      <alignment vertical="center"/>
    </xf>
    <xf numFmtId="165" fontId="10" fillId="0" borderId="1" xfId="1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38" fontId="10" fillId="0" borderId="1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DF7E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38100</xdr:rowOff>
    </xdr:from>
    <xdr:to>
      <xdr:col>4</xdr:col>
      <xdr:colOff>0</xdr:colOff>
      <xdr:row>66</xdr:row>
      <xdr:rowOff>66675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8382000" y="8201025"/>
          <a:ext cx="0" cy="9972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BALANCE GENERAL, BALANCE DE COMPROBACIÓN O DE SITUACIÓN: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Muestra el equilibrio ante el total de activos (recursos) y la suma de pasivo y capital (obligaciones y patrimonio). La presentación se hace atendiendo el grado de realización y exigibilidad, así: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de mayor grado de disponibilidad o realización a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que presentan menor grado de disponibilidad o realización a más de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exigibles a corto plazo,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que tienen un menor grado de exigibilidad, cuyo vencimiento supera el término de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PATRIMONIO: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Representa la inversión inicial de los accionistas, más el crecimiento generado en el tiempo.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VALOR CONTABLE DE LAS ACCIONES: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Patrimonio Total dividido entre la cantidad de acciones que representan el capital social, ó el Patrimonio Total dividido entre el Capital Social y multiplicados por el Valor Nominal por acción. Es un valor de referencia comparable con la inversión inicial del accionista, el valor nominal y el de mercado.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RESULTADOS: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Muestra en forma ordenada y sistemática, los ingresos, costos y gastos de una entidad en un período, obtenidos de las operaciones realizadas, mostrando el efecto positivo (utilidad) o negativo (pérdida).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RAZONES FINANCIERAS: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interpretación debe realizarse de acuerdo al sector al que pertenece la empresa.</a:t>
          </a:r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4</xdr:col>
      <xdr:colOff>0</xdr:colOff>
      <xdr:row>82</xdr:row>
      <xdr:rowOff>0</xdr:rowOff>
    </xdr:to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8382000" y="18954750"/>
          <a:ext cx="0" cy="7067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SE HAN TOMADO DE LOS ESTADOS FINANCIEROS REMITIDOS A ESTA SUPERINTENDENCIA POR LOS EMISORES DE VALORES.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 LA FECHA, LA CLASE DE VALORES QUE ESTÁN REGISTRADOS Y QUE PUEDEN NEGOCIARSE SON: TÍTULOS DE PARTICIPACIÓN-ACCIONES Y TÍTULOS DE DEUDA.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LOS BANCOS PRIVADOS TIENEN REGISTRADOS TÍTULOS DE DEUDA Y SUS ACCIONES, CUYOS ESTADOS FINANCIEROS SON PUBLICADOS POR LAS MISMAS INSTITUCIONES.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ESTA INFORMACIÓN: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LA ÚNICA HERRAMIENTA PARA TOMAR LA DECISIÓN DE INVERTIR.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INDICADOR DE LA CALIFICACIÓN DE LA CALIDAD DE LOS TÍTULOS VALORES EN CIRCULACIÓN, NI DE LA SOLVENCIA DE SUS EMISORES.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5"/>
  <sheetViews>
    <sheetView showGridLines="0" tabSelected="1" zoomScale="80" zoomScaleNormal="80" zoomScaleSheetLayoutView="85" workbookViewId="0">
      <selection activeCell="D13" sqref="D13"/>
    </sheetView>
  </sheetViews>
  <sheetFormatPr baseColWidth="10" defaultColWidth="0" defaultRowHeight="12.75" zeroHeight="1" x14ac:dyDescent="0.2"/>
  <cols>
    <col min="1" max="1" width="3.140625" customWidth="1"/>
    <col min="2" max="2" width="77.5703125" bestFit="1" customWidth="1"/>
    <col min="3" max="4" width="18" bestFit="1" customWidth="1"/>
    <col min="5" max="5" width="13.85546875" customWidth="1"/>
    <col min="6" max="6" width="13.7109375" customWidth="1"/>
  </cols>
  <sheetData>
    <row r="1" spans="1:5" ht="20.25" x14ac:dyDescent="0.3">
      <c r="B1" s="34" t="s">
        <v>70</v>
      </c>
      <c r="C1" s="34"/>
      <c r="D1" s="34"/>
      <c r="E1" s="15"/>
    </row>
    <row r="2" spans="1:5" ht="20.100000000000001" customHeight="1" x14ac:dyDescent="0.3">
      <c r="B2" s="35" t="s">
        <v>71</v>
      </c>
      <c r="C2" s="35"/>
      <c r="D2" s="35"/>
      <c r="E2" s="23"/>
    </row>
    <row r="3" spans="1:5" s="1" customFormat="1" ht="20.25" x14ac:dyDescent="0.3">
      <c r="B3" s="35" t="s">
        <v>37</v>
      </c>
      <c r="C3" s="35"/>
      <c r="D3" s="35"/>
      <c r="E3" s="24"/>
    </row>
    <row r="4" spans="1:5" s="9" customFormat="1" ht="20.100000000000001" customHeight="1" x14ac:dyDescent="0.2">
      <c r="B4" s="25" t="s">
        <v>2</v>
      </c>
      <c r="C4" s="26">
        <v>2016</v>
      </c>
      <c r="D4" s="32">
        <v>2015</v>
      </c>
    </row>
    <row r="5" spans="1:5" s="9" customFormat="1" ht="20.100000000000001" customHeight="1" x14ac:dyDescent="0.2">
      <c r="B5" s="10" t="s">
        <v>3</v>
      </c>
      <c r="C5" s="16"/>
      <c r="D5" s="16"/>
    </row>
    <row r="6" spans="1:5" s="3" customFormat="1" ht="21.95" customHeight="1" x14ac:dyDescent="0.2">
      <c r="A6" s="2"/>
      <c r="B6" s="12" t="s">
        <v>33</v>
      </c>
      <c r="C6" s="11"/>
      <c r="D6" s="11"/>
    </row>
    <row r="7" spans="1:5" s="3" customFormat="1" ht="21.95" customHeight="1" x14ac:dyDescent="0.2">
      <c r="A7" s="2"/>
      <c r="B7" s="13" t="s">
        <v>40</v>
      </c>
      <c r="C7" s="28">
        <f>7606899.37/1000</f>
        <v>7606.8993700000001</v>
      </c>
      <c r="D7" s="28">
        <v>6449.9905099999987</v>
      </c>
    </row>
    <row r="8" spans="1:5" s="3" customFormat="1" ht="21.95" customHeight="1" x14ac:dyDescent="0.2">
      <c r="A8" s="2"/>
      <c r="B8" s="13" t="s">
        <v>45</v>
      </c>
      <c r="C8" s="28">
        <f>30172802/1000</f>
        <v>30172.802</v>
      </c>
      <c r="D8" s="21">
        <v>3835.4598699999988</v>
      </c>
    </row>
    <row r="9" spans="1:5" s="3" customFormat="1" ht="21.95" customHeight="1" x14ac:dyDescent="0.2">
      <c r="A9" s="2"/>
      <c r="B9" s="13" t="s">
        <v>66</v>
      </c>
      <c r="C9" s="29">
        <f>109204.2/1000</f>
        <v>109.2042</v>
      </c>
      <c r="D9" s="29">
        <v>4697.6910900000012</v>
      </c>
    </row>
    <row r="10" spans="1:5" s="3" customFormat="1" ht="21.95" customHeight="1" x14ac:dyDescent="0.2">
      <c r="A10" s="2"/>
      <c r="B10" s="13" t="s">
        <v>39</v>
      </c>
      <c r="C10" s="21">
        <f>50000/1000</f>
        <v>50</v>
      </c>
      <c r="D10" s="29">
        <v>50</v>
      </c>
    </row>
    <row r="11" spans="1:5" s="3" customFormat="1" ht="21.95" customHeight="1" x14ac:dyDescent="0.2">
      <c r="A11" s="2"/>
      <c r="B11" s="13" t="s">
        <v>0</v>
      </c>
      <c r="C11" s="29">
        <f>1818495.43/1000</f>
        <v>1818.4954299999999</v>
      </c>
      <c r="D11" s="29">
        <v>868.71004000000005</v>
      </c>
    </row>
    <row r="12" spans="1:5" s="3" customFormat="1" ht="21.95" customHeight="1" x14ac:dyDescent="0.2">
      <c r="A12" s="2"/>
      <c r="B12" s="13" t="s">
        <v>1</v>
      </c>
      <c r="C12" s="29">
        <f>427303.975058324/1000</f>
        <v>427.303975058324</v>
      </c>
      <c r="D12" s="29">
        <v>1226.7733699999999</v>
      </c>
    </row>
    <row r="13" spans="1:5" s="3" customFormat="1" ht="21.95" customHeight="1" x14ac:dyDescent="0.2">
      <c r="A13" s="2"/>
      <c r="B13" s="13" t="s">
        <v>41</v>
      </c>
      <c r="C13" s="29"/>
      <c r="D13" s="29">
        <v>0</v>
      </c>
    </row>
    <row r="14" spans="1:5" s="3" customFormat="1" ht="21.95" customHeight="1" x14ac:dyDescent="0.2">
      <c r="A14" s="2"/>
      <c r="B14" s="13" t="s">
        <v>51</v>
      </c>
      <c r="C14" s="29"/>
      <c r="D14" s="29">
        <v>311.98996</v>
      </c>
    </row>
    <row r="15" spans="1:5" s="3" customFormat="1" ht="21.95" customHeight="1" x14ac:dyDescent="0.2">
      <c r="A15" s="2"/>
      <c r="B15" s="13" t="s">
        <v>42</v>
      </c>
      <c r="C15" s="29"/>
      <c r="D15" s="29">
        <v>0</v>
      </c>
    </row>
    <row r="16" spans="1:5" s="5" customFormat="1" ht="21.95" customHeight="1" x14ac:dyDescent="0.2">
      <c r="A16" s="4"/>
      <c r="B16" s="12" t="s">
        <v>8</v>
      </c>
      <c r="C16" s="30">
        <f>SUM(C7:C15)</f>
        <v>40184.704975058332</v>
      </c>
      <c r="D16" s="30">
        <f>SUM(D7:D15)</f>
        <v>17440.614839999998</v>
      </c>
    </row>
    <row r="17" spans="1:4" s="3" customFormat="1" ht="21.95" customHeight="1" x14ac:dyDescent="0.2">
      <c r="A17" s="2"/>
      <c r="B17" s="12" t="s">
        <v>34</v>
      </c>
      <c r="C17" s="29"/>
      <c r="D17" s="29"/>
    </row>
    <row r="18" spans="1:4" s="3" customFormat="1" ht="21.95" customHeight="1" x14ac:dyDescent="0.2">
      <c r="A18" s="2"/>
      <c r="B18" s="13" t="s">
        <v>67</v>
      </c>
      <c r="C18" s="29">
        <f>1829337.29/1000</f>
        <v>1829.3372899999999</v>
      </c>
      <c r="D18" s="29">
        <v>513.68705999999997</v>
      </c>
    </row>
    <row r="19" spans="1:4" s="3" customFormat="1" ht="21.95" customHeight="1" x14ac:dyDescent="0.2">
      <c r="A19" s="2"/>
      <c r="B19" s="13" t="s">
        <v>44</v>
      </c>
      <c r="C19" s="29"/>
      <c r="D19" s="29">
        <v>0</v>
      </c>
    </row>
    <row r="20" spans="1:4" s="3" customFormat="1" ht="21.95" customHeight="1" x14ac:dyDescent="0.2">
      <c r="A20" s="2"/>
      <c r="B20" s="13" t="s">
        <v>68</v>
      </c>
      <c r="C20" s="29">
        <f>124589168/1000</f>
        <v>124589.16800000001</v>
      </c>
      <c r="D20" s="29">
        <v>121236.51805</v>
      </c>
    </row>
    <row r="21" spans="1:4" s="3" customFormat="1" ht="21.95" customHeight="1" x14ac:dyDescent="0.2">
      <c r="A21" s="2"/>
      <c r="B21" s="13" t="s">
        <v>39</v>
      </c>
      <c r="C21" s="29">
        <v>0.11</v>
      </c>
      <c r="D21" s="29">
        <v>2099.9299900000001</v>
      </c>
    </row>
    <row r="22" spans="1:4" s="3" customFormat="1" ht="21.95" customHeight="1" x14ac:dyDescent="0.2">
      <c r="A22" s="2"/>
      <c r="B22" s="13" t="s">
        <v>43</v>
      </c>
      <c r="C22" s="29">
        <f>1714996.96/1000</f>
        <v>1714.9969599999999</v>
      </c>
      <c r="D22" s="29">
        <v>483.59502000000003</v>
      </c>
    </row>
    <row r="23" spans="1:4" s="3" customFormat="1" ht="21.95" customHeight="1" x14ac:dyDescent="0.2">
      <c r="A23" s="2"/>
      <c r="B23" s="13" t="s">
        <v>50</v>
      </c>
      <c r="C23" s="29">
        <f>158652.65/1000</f>
        <v>158.65264999999999</v>
      </c>
      <c r="D23" s="29">
        <v>2.8397100000000002</v>
      </c>
    </row>
    <row r="24" spans="1:4" s="3" customFormat="1" ht="21.95" customHeight="1" x14ac:dyDescent="0.2">
      <c r="A24" s="2"/>
      <c r="B24" s="13" t="s">
        <v>42</v>
      </c>
      <c r="C24" s="29">
        <f>313935/1000</f>
        <v>313.935</v>
      </c>
      <c r="D24" s="29">
        <v>91.543679999999995</v>
      </c>
    </row>
    <row r="25" spans="1:4" s="5" customFormat="1" ht="21.95" customHeight="1" x14ac:dyDescent="0.2">
      <c r="A25" s="4"/>
      <c r="B25" s="12" t="s">
        <v>9</v>
      </c>
      <c r="C25" s="22">
        <f>SUM(C18:C24)</f>
        <v>128606.19990000001</v>
      </c>
      <c r="D25" s="22">
        <f>SUM(D18:D24)</f>
        <v>124428.11351</v>
      </c>
    </row>
    <row r="26" spans="1:4" s="5" customFormat="1" ht="21.95" customHeight="1" x14ac:dyDescent="0.2">
      <c r="A26" s="4"/>
      <c r="B26" s="12" t="s">
        <v>15</v>
      </c>
      <c r="C26" s="27">
        <f>+C16+C25</f>
        <v>168790.90487505833</v>
      </c>
      <c r="D26" s="27">
        <f>+D16+D25</f>
        <v>141868.72834999999</v>
      </c>
    </row>
    <row r="27" spans="1:4" s="3" customFormat="1" ht="21.95" customHeight="1" x14ac:dyDescent="0.2">
      <c r="A27" s="2"/>
      <c r="B27" s="10" t="s">
        <v>6</v>
      </c>
      <c r="C27" s="21"/>
      <c r="D27" s="21"/>
    </row>
    <row r="28" spans="1:4" s="3" customFormat="1" ht="21.95" customHeight="1" x14ac:dyDescent="0.2">
      <c r="A28" s="2"/>
      <c r="B28" s="12" t="s">
        <v>35</v>
      </c>
      <c r="C28" s="21"/>
      <c r="D28" s="21"/>
    </row>
    <row r="29" spans="1:4" s="3" customFormat="1" ht="21.95" customHeight="1" x14ac:dyDescent="0.2">
      <c r="A29" s="2"/>
      <c r="B29" s="13" t="s">
        <v>46</v>
      </c>
      <c r="C29" s="29">
        <f>2281195.32/1000</f>
        <v>2281.1953199999998</v>
      </c>
      <c r="D29" s="29">
        <v>0</v>
      </c>
    </row>
    <row r="30" spans="1:4" s="3" customFormat="1" ht="21.95" customHeight="1" x14ac:dyDescent="0.2">
      <c r="A30" s="2"/>
      <c r="B30" s="13" t="s">
        <v>47</v>
      </c>
      <c r="C30" s="29">
        <v>0</v>
      </c>
      <c r="D30" s="29">
        <v>7997.7419500000005</v>
      </c>
    </row>
    <row r="31" spans="1:4" s="3" customFormat="1" ht="21.95" customHeight="1" x14ac:dyDescent="0.2">
      <c r="A31" s="2"/>
      <c r="B31" s="13" t="s">
        <v>48</v>
      </c>
      <c r="C31" s="29">
        <f>45471850.0450583/1000</f>
        <v>45471.850045058301</v>
      </c>
      <c r="D31" s="29">
        <v>19931.777479999997</v>
      </c>
    </row>
    <row r="32" spans="1:4" s="3" customFormat="1" ht="21.95" customHeight="1" x14ac:dyDescent="0.2">
      <c r="A32" s="2"/>
      <c r="B32" s="13" t="s">
        <v>11</v>
      </c>
      <c r="C32" s="29">
        <f>22054575.36/1000</f>
        <v>22054.575359999999</v>
      </c>
      <c r="D32" s="29">
        <v>22744</v>
      </c>
    </row>
    <row r="33" spans="1:5" s="3" customFormat="1" ht="21.95" customHeight="1" x14ac:dyDescent="0.2">
      <c r="A33" s="2"/>
      <c r="B33" s="13" t="s">
        <v>10</v>
      </c>
      <c r="C33" s="29">
        <f>4121216.17/1000</f>
        <v>4121.2161699999997</v>
      </c>
      <c r="D33" s="29">
        <v>2305.1138199999996</v>
      </c>
    </row>
    <row r="34" spans="1:5" s="3" customFormat="1" ht="21.95" customHeight="1" x14ac:dyDescent="0.2">
      <c r="A34" s="2"/>
      <c r="B34" s="13" t="s">
        <v>51</v>
      </c>
      <c r="C34" s="29"/>
      <c r="D34" s="29">
        <v>1349.04368</v>
      </c>
    </row>
    <row r="35" spans="1:5" s="3" customFormat="1" ht="21.95" customHeight="1" x14ac:dyDescent="0.2">
      <c r="A35" s="2"/>
      <c r="B35" s="13" t="s">
        <v>49</v>
      </c>
      <c r="C35" s="29"/>
      <c r="D35" s="29">
        <v>1469.1108800000002</v>
      </c>
    </row>
    <row r="36" spans="1:5" s="3" customFormat="1" ht="21.95" customHeight="1" x14ac:dyDescent="0.2">
      <c r="A36" s="2"/>
      <c r="B36" s="13" t="s">
        <v>52</v>
      </c>
      <c r="C36" s="29">
        <f>1891610.34/1000</f>
        <v>1891.6103400000002</v>
      </c>
      <c r="D36" s="29"/>
    </row>
    <row r="37" spans="1:5" s="5" customFormat="1" ht="21.95" customHeight="1" x14ac:dyDescent="0.2">
      <c r="A37" s="4"/>
      <c r="B37" s="12" t="s">
        <v>12</v>
      </c>
      <c r="C37" s="30">
        <f>SUM(C29:C36)</f>
        <v>75820.447235058295</v>
      </c>
      <c r="D37" s="30">
        <f>SUM(D29:D36)</f>
        <v>55796.787810000002</v>
      </c>
    </row>
    <row r="38" spans="1:5" s="3" customFormat="1" ht="21.95" customHeight="1" x14ac:dyDescent="0.2">
      <c r="A38" s="2"/>
      <c r="B38" s="12" t="s">
        <v>36</v>
      </c>
      <c r="C38" s="29"/>
      <c r="D38" s="29"/>
    </row>
    <row r="39" spans="1:5" s="3" customFormat="1" ht="21.95" customHeight="1" x14ac:dyDescent="0.2">
      <c r="A39" s="2"/>
      <c r="B39" s="13" t="s">
        <v>54</v>
      </c>
      <c r="C39" s="29">
        <f>66478348/1000</f>
        <v>66478.347999999998</v>
      </c>
      <c r="D39" s="29">
        <v>63749.188950000003</v>
      </c>
      <c r="E39" s="31"/>
    </row>
    <row r="40" spans="1:5" s="3" customFormat="1" ht="21.95" customHeight="1" x14ac:dyDescent="0.2">
      <c r="A40" s="2"/>
      <c r="B40" s="13" t="s">
        <v>10</v>
      </c>
      <c r="C40" s="29"/>
      <c r="D40" s="29">
        <v>0</v>
      </c>
    </row>
    <row r="41" spans="1:5" s="3" customFormat="1" ht="21.95" customHeight="1" x14ac:dyDescent="0.2">
      <c r="A41" s="2"/>
      <c r="B41" s="13" t="s">
        <v>11</v>
      </c>
      <c r="C41" s="29"/>
      <c r="D41" s="29">
        <v>0</v>
      </c>
    </row>
    <row r="42" spans="1:5" s="3" customFormat="1" ht="21.95" customHeight="1" x14ac:dyDescent="0.2">
      <c r="A42" s="2"/>
      <c r="B42" s="13" t="s">
        <v>13</v>
      </c>
      <c r="C42" s="29"/>
      <c r="D42" s="29">
        <v>0</v>
      </c>
    </row>
    <row r="43" spans="1:5" s="3" customFormat="1" ht="21.95" customHeight="1" x14ac:dyDescent="0.2">
      <c r="A43" s="2"/>
      <c r="B43" s="13" t="s">
        <v>50</v>
      </c>
      <c r="C43" s="33">
        <v>29.388000000000002</v>
      </c>
      <c r="D43" s="29">
        <v>13.190770000000001</v>
      </c>
    </row>
    <row r="44" spans="1:5" s="3" customFormat="1" ht="21.95" customHeight="1" x14ac:dyDescent="0.2">
      <c r="A44" s="2"/>
      <c r="B44" s="13" t="s">
        <v>52</v>
      </c>
      <c r="C44" s="29">
        <f>81227.04/1000</f>
        <v>81.227039999999988</v>
      </c>
      <c r="D44" s="29">
        <v>0</v>
      </c>
    </row>
    <row r="45" spans="1:5" s="3" customFormat="1" ht="21.95" customHeight="1" x14ac:dyDescent="0.2">
      <c r="A45" s="2"/>
      <c r="B45" s="13" t="s">
        <v>49</v>
      </c>
      <c r="C45" s="29"/>
      <c r="D45" s="29">
        <v>0</v>
      </c>
    </row>
    <row r="46" spans="1:5" s="5" customFormat="1" ht="21.95" customHeight="1" x14ac:dyDescent="0.2">
      <c r="A46" s="4"/>
      <c r="B46" s="12" t="s">
        <v>14</v>
      </c>
      <c r="C46" s="22">
        <f>SUM(C39:C45)</f>
        <v>66588.963040000002</v>
      </c>
      <c r="D46" s="22">
        <f>SUM(D39:D45)</f>
        <v>63762.379720000004</v>
      </c>
    </row>
    <row r="47" spans="1:5" s="5" customFormat="1" ht="21.95" customHeight="1" x14ac:dyDescent="0.2">
      <c r="A47" s="4"/>
      <c r="B47" s="12" t="s">
        <v>16</v>
      </c>
      <c r="C47" s="22">
        <f>+C37+C46</f>
        <v>142409.4102750583</v>
      </c>
      <c r="D47" s="22">
        <f>+D37+D46</f>
        <v>119559.16753000001</v>
      </c>
    </row>
    <row r="48" spans="1:5" s="3" customFormat="1" ht="21.95" customHeight="1" x14ac:dyDescent="0.2">
      <c r="A48" s="2"/>
      <c r="B48" s="13" t="s">
        <v>17</v>
      </c>
      <c r="C48" s="21"/>
      <c r="D48" s="21"/>
    </row>
    <row r="49" spans="1:256" s="3" customFormat="1" ht="21.95" customHeight="1" x14ac:dyDescent="0.2">
      <c r="A49" s="2"/>
      <c r="B49" s="10" t="s">
        <v>4</v>
      </c>
      <c r="C49" s="21"/>
      <c r="D49" s="21"/>
    </row>
    <row r="50" spans="1:256" s="18" customFormat="1" ht="21.95" customHeight="1" x14ac:dyDescent="0.2">
      <c r="A50" s="17"/>
      <c r="B50" s="13" t="s">
        <v>18</v>
      </c>
      <c r="C50" s="21">
        <f>14700100/1000</f>
        <v>14700.1</v>
      </c>
      <c r="D50" s="21">
        <v>14700.1</v>
      </c>
    </row>
    <row r="51" spans="1:256" s="3" customFormat="1" ht="21.95" customHeight="1" x14ac:dyDescent="0.2">
      <c r="A51" s="2"/>
      <c r="B51" s="13" t="s">
        <v>53</v>
      </c>
      <c r="C51" s="21"/>
      <c r="D51" s="21">
        <v>0</v>
      </c>
    </row>
    <row r="52" spans="1:256" s="3" customFormat="1" ht="21.95" customHeight="1" x14ac:dyDescent="0.2">
      <c r="A52" s="2"/>
      <c r="B52" s="13" t="s">
        <v>19</v>
      </c>
      <c r="C52" s="21">
        <f>2549736/1000</f>
        <v>2549.7359999999999</v>
      </c>
      <c r="D52" s="21">
        <v>2170.0712599999997</v>
      </c>
    </row>
    <row r="53" spans="1:256" s="3" customFormat="1" ht="21.95" customHeight="1" x14ac:dyDescent="0.2">
      <c r="A53" s="2"/>
      <c r="B53" s="13" t="s">
        <v>20</v>
      </c>
      <c r="C53" s="21">
        <f>1316745.76/1000</f>
        <v>1316.74576</v>
      </c>
      <c r="D53" s="21">
        <v>1788.00332</v>
      </c>
    </row>
    <row r="54" spans="1:256" s="3" customFormat="1" ht="21.95" customHeight="1" x14ac:dyDescent="0.2">
      <c r="A54" s="2"/>
      <c r="B54" s="13" t="s">
        <v>69</v>
      </c>
      <c r="C54" s="21"/>
      <c r="D54" s="21">
        <v>0</v>
      </c>
    </row>
    <row r="55" spans="1:256" s="3" customFormat="1" ht="21.95" customHeight="1" x14ac:dyDescent="0.2">
      <c r="A55" s="2"/>
      <c r="B55" s="13" t="s">
        <v>21</v>
      </c>
      <c r="C55" s="21"/>
      <c r="D55" s="21">
        <v>0</v>
      </c>
    </row>
    <row r="56" spans="1:256" s="3" customFormat="1" ht="21.95" customHeight="1" x14ac:dyDescent="0.2">
      <c r="A56" s="2"/>
      <c r="B56" s="13" t="s">
        <v>55</v>
      </c>
      <c r="C56" s="21">
        <f>5235540.98/1000</f>
        <v>5235.5409800000007</v>
      </c>
      <c r="D56" s="21">
        <v>2711.5153500000001</v>
      </c>
    </row>
    <row r="57" spans="1:256" s="3" customFormat="1" ht="21.95" customHeight="1" x14ac:dyDescent="0.2">
      <c r="A57" s="2"/>
      <c r="B57" s="13" t="s">
        <v>56</v>
      </c>
      <c r="C57" s="21">
        <f>2579371.34/1000</f>
        <v>2579.3713399999997</v>
      </c>
      <c r="D57" s="21">
        <v>939.87088999999969</v>
      </c>
    </row>
    <row r="58" spans="1:256" s="5" customFormat="1" ht="21.95" customHeight="1" x14ac:dyDescent="0.2">
      <c r="A58" s="4"/>
      <c r="B58" s="12" t="s">
        <v>22</v>
      </c>
      <c r="C58" s="22">
        <f>SUM(C50:C57)</f>
        <v>26381.494080000004</v>
      </c>
      <c r="D58" s="22">
        <f>SUM(D50:D57)</f>
        <v>22309.560819999999</v>
      </c>
    </row>
    <row r="59" spans="1:256" s="5" customFormat="1" ht="21.95" customHeight="1" x14ac:dyDescent="0.2">
      <c r="A59" s="4"/>
      <c r="B59" s="12" t="s">
        <v>23</v>
      </c>
      <c r="C59" s="22">
        <f>+C47+C58</f>
        <v>168790.9043550583</v>
      </c>
      <c r="D59" s="22">
        <f>+D47+D58</f>
        <v>141868.72834999999</v>
      </c>
      <c r="E59" s="8">
        <f>+C26-C59</f>
        <v>5.2000003051944077E-4</v>
      </c>
      <c r="F59" s="8">
        <f t="shared" ref="F59:BQ59" si="0">+D26-D59</f>
        <v>0</v>
      </c>
      <c r="G59" s="8">
        <f t="shared" si="0"/>
        <v>-5.2000003051944077E-4</v>
      </c>
      <c r="H59" s="8">
        <f t="shared" si="0"/>
        <v>0</v>
      </c>
      <c r="I59" s="8">
        <f t="shared" si="0"/>
        <v>5.2000003051944077E-4</v>
      </c>
      <c r="J59" s="8">
        <f t="shared" si="0"/>
        <v>0</v>
      </c>
      <c r="K59" s="8">
        <f t="shared" si="0"/>
        <v>-5.2000003051944077E-4</v>
      </c>
      <c r="L59" s="8">
        <f t="shared" si="0"/>
        <v>0</v>
      </c>
      <c r="M59" s="8">
        <f t="shared" si="0"/>
        <v>5.2000003051944077E-4</v>
      </c>
      <c r="N59" s="8">
        <f t="shared" si="0"/>
        <v>0</v>
      </c>
      <c r="O59" s="8">
        <f t="shared" si="0"/>
        <v>-5.2000003051944077E-4</v>
      </c>
      <c r="P59" s="8">
        <f t="shared" si="0"/>
        <v>0</v>
      </c>
      <c r="Q59" s="8">
        <f t="shared" si="0"/>
        <v>5.2000003051944077E-4</v>
      </c>
      <c r="R59" s="8">
        <f t="shared" si="0"/>
        <v>0</v>
      </c>
      <c r="S59" s="8">
        <f t="shared" si="0"/>
        <v>-5.2000003051944077E-4</v>
      </c>
      <c r="T59" s="8">
        <f t="shared" si="0"/>
        <v>0</v>
      </c>
      <c r="U59" s="8">
        <f t="shared" si="0"/>
        <v>5.2000003051944077E-4</v>
      </c>
      <c r="V59" s="8">
        <f t="shared" si="0"/>
        <v>0</v>
      </c>
      <c r="W59" s="8">
        <f t="shared" si="0"/>
        <v>-5.2000003051944077E-4</v>
      </c>
      <c r="X59" s="8">
        <f t="shared" si="0"/>
        <v>0</v>
      </c>
      <c r="Y59" s="8">
        <f t="shared" si="0"/>
        <v>5.2000003051944077E-4</v>
      </c>
      <c r="Z59" s="8">
        <f t="shared" si="0"/>
        <v>0</v>
      </c>
      <c r="AA59" s="8">
        <f t="shared" si="0"/>
        <v>-5.2000003051944077E-4</v>
      </c>
      <c r="AB59" s="8">
        <f t="shared" si="0"/>
        <v>0</v>
      </c>
      <c r="AC59" s="8">
        <f t="shared" si="0"/>
        <v>5.2000003051944077E-4</v>
      </c>
      <c r="AD59" s="8">
        <f t="shared" si="0"/>
        <v>0</v>
      </c>
      <c r="AE59" s="8">
        <f t="shared" si="0"/>
        <v>-5.2000003051944077E-4</v>
      </c>
      <c r="AF59" s="8">
        <f t="shared" si="0"/>
        <v>0</v>
      </c>
      <c r="AG59" s="8">
        <f t="shared" si="0"/>
        <v>5.2000003051944077E-4</v>
      </c>
      <c r="AH59" s="8">
        <f t="shared" si="0"/>
        <v>0</v>
      </c>
      <c r="AI59" s="8">
        <f t="shared" si="0"/>
        <v>-5.2000003051944077E-4</v>
      </c>
      <c r="AJ59" s="8">
        <f t="shared" si="0"/>
        <v>0</v>
      </c>
      <c r="AK59" s="8">
        <f t="shared" si="0"/>
        <v>5.2000003051944077E-4</v>
      </c>
      <c r="AL59" s="8">
        <f t="shared" si="0"/>
        <v>0</v>
      </c>
      <c r="AM59" s="8">
        <f t="shared" si="0"/>
        <v>-5.2000003051944077E-4</v>
      </c>
      <c r="AN59" s="8">
        <f t="shared" si="0"/>
        <v>0</v>
      </c>
      <c r="AO59" s="8">
        <f t="shared" si="0"/>
        <v>5.2000003051944077E-4</v>
      </c>
      <c r="AP59" s="8">
        <f t="shared" si="0"/>
        <v>0</v>
      </c>
      <c r="AQ59" s="8">
        <f t="shared" si="0"/>
        <v>-5.2000003051944077E-4</v>
      </c>
      <c r="AR59" s="8">
        <f t="shared" si="0"/>
        <v>0</v>
      </c>
      <c r="AS59" s="8">
        <f t="shared" si="0"/>
        <v>5.2000003051944077E-4</v>
      </c>
      <c r="AT59" s="8">
        <f t="shared" si="0"/>
        <v>0</v>
      </c>
      <c r="AU59" s="8">
        <f t="shared" si="0"/>
        <v>-5.2000003051944077E-4</v>
      </c>
      <c r="AV59" s="8">
        <f t="shared" si="0"/>
        <v>0</v>
      </c>
      <c r="AW59" s="8">
        <f t="shared" si="0"/>
        <v>5.2000003051944077E-4</v>
      </c>
      <c r="AX59" s="8">
        <f t="shared" si="0"/>
        <v>0</v>
      </c>
      <c r="AY59" s="8">
        <f t="shared" si="0"/>
        <v>-5.2000003051944077E-4</v>
      </c>
      <c r="AZ59" s="8">
        <f t="shared" si="0"/>
        <v>0</v>
      </c>
      <c r="BA59" s="8">
        <f t="shared" si="0"/>
        <v>5.2000003051944077E-4</v>
      </c>
      <c r="BB59" s="8">
        <f t="shared" si="0"/>
        <v>0</v>
      </c>
      <c r="BC59" s="8">
        <f t="shared" si="0"/>
        <v>-5.2000003051944077E-4</v>
      </c>
      <c r="BD59" s="8">
        <f t="shared" si="0"/>
        <v>0</v>
      </c>
      <c r="BE59" s="8">
        <f t="shared" si="0"/>
        <v>5.2000003051944077E-4</v>
      </c>
      <c r="BF59" s="8">
        <f t="shared" si="0"/>
        <v>0</v>
      </c>
      <c r="BG59" s="8">
        <f t="shared" si="0"/>
        <v>-5.2000003051944077E-4</v>
      </c>
      <c r="BH59" s="8">
        <f t="shared" si="0"/>
        <v>0</v>
      </c>
      <c r="BI59" s="8">
        <f t="shared" si="0"/>
        <v>5.2000003051944077E-4</v>
      </c>
      <c r="BJ59" s="8">
        <f t="shared" si="0"/>
        <v>0</v>
      </c>
      <c r="BK59" s="8">
        <f t="shared" si="0"/>
        <v>-5.2000003051944077E-4</v>
      </c>
      <c r="BL59" s="8">
        <f t="shared" si="0"/>
        <v>0</v>
      </c>
      <c r="BM59" s="8">
        <f t="shared" si="0"/>
        <v>5.2000003051944077E-4</v>
      </c>
      <c r="BN59" s="8">
        <f t="shared" si="0"/>
        <v>0</v>
      </c>
      <c r="BO59" s="8">
        <f t="shared" si="0"/>
        <v>-5.2000003051944077E-4</v>
      </c>
      <c r="BP59" s="8">
        <f t="shared" si="0"/>
        <v>0</v>
      </c>
      <c r="BQ59" s="8">
        <f t="shared" si="0"/>
        <v>5.2000003051944077E-4</v>
      </c>
      <c r="BR59" s="8">
        <f t="shared" ref="BR59:EC59" si="1">+BP26-BP59</f>
        <v>0</v>
      </c>
      <c r="BS59" s="8">
        <f t="shared" si="1"/>
        <v>-5.2000003051944077E-4</v>
      </c>
      <c r="BT59" s="8">
        <f t="shared" si="1"/>
        <v>0</v>
      </c>
      <c r="BU59" s="8">
        <f t="shared" si="1"/>
        <v>5.2000003051944077E-4</v>
      </c>
      <c r="BV59" s="8">
        <f t="shared" si="1"/>
        <v>0</v>
      </c>
      <c r="BW59" s="8">
        <f t="shared" si="1"/>
        <v>-5.2000003051944077E-4</v>
      </c>
      <c r="BX59" s="8">
        <f t="shared" si="1"/>
        <v>0</v>
      </c>
      <c r="BY59" s="8">
        <f t="shared" si="1"/>
        <v>5.2000003051944077E-4</v>
      </c>
      <c r="BZ59" s="8">
        <f t="shared" si="1"/>
        <v>0</v>
      </c>
      <c r="CA59" s="8">
        <f t="shared" si="1"/>
        <v>-5.2000003051944077E-4</v>
      </c>
      <c r="CB59" s="8">
        <f t="shared" si="1"/>
        <v>0</v>
      </c>
      <c r="CC59" s="8">
        <f t="shared" si="1"/>
        <v>5.2000003051944077E-4</v>
      </c>
      <c r="CD59" s="8">
        <f t="shared" si="1"/>
        <v>0</v>
      </c>
      <c r="CE59" s="8">
        <f t="shared" si="1"/>
        <v>-5.2000003051944077E-4</v>
      </c>
      <c r="CF59" s="8">
        <f t="shared" si="1"/>
        <v>0</v>
      </c>
      <c r="CG59" s="8">
        <f t="shared" si="1"/>
        <v>5.2000003051944077E-4</v>
      </c>
      <c r="CH59" s="8">
        <f t="shared" si="1"/>
        <v>0</v>
      </c>
      <c r="CI59" s="8">
        <f t="shared" si="1"/>
        <v>-5.2000003051944077E-4</v>
      </c>
      <c r="CJ59" s="8">
        <f t="shared" si="1"/>
        <v>0</v>
      </c>
      <c r="CK59" s="8">
        <f t="shared" si="1"/>
        <v>5.2000003051944077E-4</v>
      </c>
      <c r="CL59" s="8">
        <f t="shared" si="1"/>
        <v>0</v>
      </c>
      <c r="CM59" s="8">
        <f t="shared" si="1"/>
        <v>-5.2000003051944077E-4</v>
      </c>
      <c r="CN59" s="8">
        <f t="shared" si="1"/>
        <v>0</v>
      </c>
      <c r="CO59" s="8">
        <f t="shared" si="1"/>
        <v>5.2000003051944077E-4</v>
      </c>
      <c r="CP59" s="8">
        <f t="shared" si="1"/>
        <v>0</v>
      </c>
      <c r="CQ59" s="8">
        <f t="shared" si="1"/>
        <v>-5.2000003051944077E-4</v>
      </c>
      <c r="CR59" s="8">
        <f t="shared" si="1"/>
        <v>0</v>
      </c>
      <c r="CS59" s="8">
        <f t="shared" si="1"/>
        <v>5.2000003051944077E-4</v>
      </c>
      <c r="CT59" s="8">
        <f t="shared" si="1"/>
        <v>0</v>
      </c>
      <c r="CU59" s="8">
        <f t="shared" si="1"/>
        <v>-5.2000003051944077E-4</v>
      </c>
      <c r="CV59" s="8">
        <f t="shared" si="1"/>
        <v>0</v>
      </c>
      <c r="CW59" s="8">
        <f t="shared" si="1"/>
        <v>5.2000003051944077E-4</v>
      </c>
      <c r="CX59" s="8">
        <f t="shared" si="1"/>
        <v>0</v>
      </c>
      <c r="CY59" s="8">
        <f t="shared" si="1"/>
        <v>-5.2000003051944077E-4</v>
      </c>
      <c r="CZ59" s="8">
        <f t="shared" si="1"/>
        <v>0</v>
      </c>
      <c r="DA59" s="8">
        <f t="shared" si="1"/>
        <v>5.2000003051944077E-4</v>
      </c>
      <c r="DB59" s="8">
        <f t="shared" si="1"/>
        <v>0</v>
      </c>
      <c r="DC59" s="8">
        <f t="shared" si="1"/>
        <v>-5.2000003051944077E-4</v>
      </c>
      <c r="DD59" s="8">
        <f t="shared" si="1"/>
        <v>0</v>
      </c>
      <c r="DE59" s="8">
        <f t="shared" si="1"/>
        <v>5.2000003051944077E-4</v>
      </c>
      <c r="DF59" s="8">
        <f t="shared" si="1"/>
        <v>0</v>
      </c>
      <c r="DG59" s="8">
        <f t="shared" si="1"/>
        <v>-5.2000003051944077E-4</v>
      </c>
      <c r="DH59" s="8">
        <f t="shared" si="1"/>
        <v>0</v>
      </c>
      <c r="DI59" s="8">
        <f t="shared" si="1"/>
        <v>5.2000003051944077E-4</v>
      </c>
      <c r="DJ59" s="8">
        <f t="shared" si="1"/>
        <v>0</v>
      </c>
      <c r="DK59" s="8">
        <f t="shared" si="1"/>
        <v>-5.2000003051944077E-4</v>
      </c>
      <c r="DL59" s="8">
        <f t="shared" si="1"/>
        <v>0</v>
      </c>
      <c r="DM59" s="8">
        <f t="shared" si="1"/>
        <v>5.2000003051944077E-4</v>
      </c>
      <c r="DN59" s="8">
        <f t="shared" si="1"/>
        <v>0</v>
      </c>
      <c r="DO59" s="8">
        <f t="shared" si="1"/>
        <v>-5.2000003051944077E-4</v>
      </c>
      <c r="DP59" s="8">
        <f t="shared" si="1"/>
        <v>0</v>
      </c>
      <c r="DQ59" s="8">
        <f t="shared" si="1"/>
        <v>5.2000003051944077E-4</v>
      </c>
      <c r="DR59" s="8">
        <f t="shared" si="1"/>
        <v>0</v>
      </c>
      <c r="DS59" s="8">
        <f t="shared" si="1"/>
        <v>-5.2000003051944077E-4</v>
      </c>
      <c r="DT59" s="8">
        <f t="shared" si="1"/>
        <v>0</v>
      </c>
      <c r="DU59" s="8">
        <f t="shared" si="1"/>
        <v>5.2000003051944077E-4</v>
      </c>
      <c r="DV59" s="8">
        <f t="shared" si="1"/>
        <v>0</v>
      </c>
      <c r="DW59" s="8">
        <f t="shared" si="1"/>
        <v>-5.2000003051944077E-4</v>
      </c>
      <c r="DX59" s="8">
        <f t="shared" si="1"/>
        <v>0</v>
      </c>
      <c r="DY59" s="8">
        <f t="shared" si="1"/>
        <v>5.2000003051944077E-4</v>
      </c>
      <c r="DZ59" s="8">
        <f t="shared" si="1"/>
        <v>0</v>
      </c>
      <c r="EA59" s="8">
        <f t="shared" si="1"/>
        <v>-5.2000003051944077E-4</v>
      </c>
      <c r="EB59" s="8">
        <f t="shared" si="1"/>
        <v>0</v>
      </c>
      <c r="EC59" s="8">
        <f t="shared" si="1"/>
        <v>5.2000003051944077E-4</v>
      </c>
      <c r="ED59" s="8">
        <f t="shared" ref="ED59:GO59" si="2">+EB26-EB59</f>
        <v>0</v>
      </c>
      <c r="EE59" s="8">
        <f t="shared" si="2"/>
        <v>-5.2000003051944077E-4</v>
      </c>
      <c r="EF59" s="8">
        <f t="shared" si="2"/>
        <v>0</v>
      </c>
      <c r="EG59" s="8">
        <f t="shared" si="2"/>
        <v>5.2000003051944077E-4</v>
      </c>
      <c r="EH59" s="8">
        <f t="shared" si="2"/>
        <v>0</v>
      </c>
      <c r="EI59" s="8">
        <f t="shared" si="2"/>
        <v>-5.2000003051944077E-4</v>
      </c>
      <c r="EJ59" s="8">
        <f t="shared" si="2"/>
        <v>0</v>
      </c>
      <c r="EK59" s="8">
        <f t="shared" si="2"/>
        <v>5.2000003051944077E-4</v>
      </c>
      <c r="EL59" s="8">
        <f t="shared" si="2"/>
        <v>0</v>
      </c>
      <c r="EM59" s="8">
        <f t="shared" si="2"/>
        <v>-5.2000003051944077E-4</v>
      </c>
      <c r="EN59" s="8">
        <f t="shared" si="2"/>
        <v>0</v>
      </c>
      <c r="EO59" s="8">
        <f t="shared" si="2"/>
        <v>5.2000003051944077E-4</v>
      </c>
      <c r="EP59" s="8">
        <f t="shared" si="2"/>
        <v>0</v>
      </c>
      <c r="EQ59" s="8">
        <f t="shared" si="2"/>
        <v>-5.2000003051944077E-4</v>
      </c>
      <c r="ER59" s="8">
        <f t="shared" si="2"/>
        <v>0</v>
      </c>
      <c r="ES59" s="8">
        <f t="shared" si="2"/>
        <v>5.2000003051944077E-4</v>
      </c>
      <c r="ET59" s="8">
        <f t="shared" si="2"/>
        <v>0</v>
      </c>
      <c r="EU59" s="8">
        <f t="shared" si="2"/>
        <v>-5.2000003051944077E-4</v>
      </c>
      <c r="EV59" s="8">
        <f t="shared" si="2"/>
        <v>0</v>
      </c>
      <c r="EW59" s="8">
        <f t="shared" si="2"/>
        <v>5.2000003051944077E-4</v>
      </c>
      <c r="EX59" s="8">
        <f t="shared" si="2"/>
        <v>0</v>
      </c>
      <c r="EY59" s="8">
        <f t="shared" si="2"/>
        <v>-5.2000003051944077E-4</v>
      </c>
      <c r="EZ59" s="8">
        <f t="shared" si="2"/>
        <v>0</v>
      </c>
      <c r="FA59" s="8">
        <f t="shared" si="2"/>
        <v>5.2000003051944077E-4</v>
      </c>
      <c r="FB59" s="8">
        <f t="shared" si="2"/>
        <v>0</v>
      </c>
      <c r="FC59" s="8">
        <f t="shared" si="2"/>
        <v>-5.2000003051944077E-4</v>
      </c>
      <c r="FD59" s="8">
        <f t="shared" si="2"/>
        <v>0</v>
      </c>
      <c r="FE59" s="8">
        <f t="shared" si="2"/>
        <v>5.2000003051944077E-4</v>
      </c>
      <c r="FF59" s="8">
        <f t="shared" si="2"/>
        <v>0</v>
      </c>
      <c r="FG59" s="8">
        <f t="shared" si="2"/>
        <v>-5.2000003051944077E-4</v>
      </c>
      <c r="FH59" s="8">
        <f t="shared" si="2"/>
        <v>0</v>
      </c>
      <c r="FI59" s="8">
        <f t="shared" si="2"/>
        <v>5.2000003051944077E-4</v>
      </c>
      <c r="FJ59" s="8">
        <f t="shared" si="2"/>
        <v>0</v>
      </c>
      <c r="FK59" s="8">
        <f t="shared" si="2"/>
        <v>-5.2000003051944077E-4</v>
      </c>
      <c r="FL59" s="8">
        <f t="shared" si="2"/>
        <v>0</v>
      </c>
      <c r="FM59" s="8">
        <f t="shared" si="2"/>
        <v>5.2000003051944077E-4</v>
      </c>
      <c r="FN59" s="8">
        <f t="shared" si="2"/>
        <v>0</v>
      </c>
      <c r="FO59" s="8">
        <f t="shared" si="2"/>
        <v>-5.2000003051944077E-4</v>
      </c>
      <c r="FP59" s="8">
        <f t="shared" si="2"/>
        <v>0</v>
      </c>
      <c r="FQ59" s="8">
        <f t="shared" si="2"/>
        <v>5.2000003051944077E-4</v>
      </c>
      <c r="FR59" s="8">
        <f t="shared" si="2"/>
        <v>0</v>
      </c>
      <c r="FS59" s="8">
        <f t="shared" si="2"/>
        <v>-5.2000003051944077E-4</v>
      </c>
      <c r="FT59" s="8">
        <f t="shared" si="2"/>
        <v>0</v>
      </c>
      <c r="FU59" s="8">
        <f t="shared" si="2"/>
        <v>5.2000003051944077E-4</v>
      </c>
      <c r="FV59" s="8">
        <f t="shared" si="2"/>
        <v>0</v>
      </c>
      <c r="FW59" s="8">
        <f t="shared" si="2"/>
        <v>-5.2000003051944077E-4</v>
      </c>
      <c r="FX59" s="8">
        <f t="shared" si="2"/>
        <v>0</v>
      </c>
      <c r="FY59" s="8">
        <f t="shared" si="2"/>
        <v>5.2000003051944077E-4</v>
      </c>
      <c r="FZ59" s="8">
        <f t="shared" si="2"/>
        <v>0</v>
      </c>
      <c r="GA59" s="8">
        <f t="shared" si="2"/>
        <v>-5.2000003051944077E-4</v>
      </c>
      <c r="GB59" s="8">
        <f t="shared" si="2"/>
        <v>0</v>
      </c>
      <c r="GC59" s="8">
        <f t="shared" si="2"/>
        <v>5.2000003051944077E-4</v>
      </c>
      <c r="GD59" s="8">
        <f t="shared" si="2"/>
        <v>0</v>
      </c>
      <c r="GE59" s="8">
        <f t="shared" si="2"/>
        <v>-5.2000003051944077E-4</v>
      </c>
      <c r="GF59" s="8">
        <f t="shared" si="2"/>
        <v>0</v>
      </c>
      <c r="GG59" s="8">
        <f t="shared" si="2"/>
        <v>5.2000003051944077E-4</v>
      </c>
      <c r="GH59" s="8">
        <f t="shared" si="2"/>
        <v>0</v>
      </c>
      <c r="GI59" s="8">
        <f t="shared" si="2"/>
        <v>-5.2000003051944077E-4</v>
      </c>
      <c r="GJ59" s="8">
        <f t="shared" si="2"/>
        <v>0</v>
      </c>
      <c r="GK59" s="8">
        <f t="shared" si="2"/>
        <v>5.2000003051944077E-4</v>
      </c>
      <c r="GL59" s="8">
        <f t="shared" si="2"/>
        <v>0</v>
      </c>
      <c r="GM59" s="8">
        <f t="shared" si="2"/>
        <v>-5.2000003051944077E-4</v>
      </c>
      <c r="GN59" s="8">
        <f t="shared" si="2"/>
        <v>0</v>
      </c>
      <c r="GO59" s="8">
        <f t="shared" si="2"/>
        <v>5.2000003051944077E-4</v>
      </c>
      <c r="GP59" s="8">
        <f t="shared" ref="GP59:IV59" si="3">+GN26-GN59</f>
        <v>0</v>
      </c>
      <c r="GQ59" s="8">
        <f t="shared" si="3"/>
        <v>-5.2000003051944077E-4</v>
      </c>
      <c r="GR59" s="8">
        <f t="shared" si="3"/>
        <v>0</v>
      </c>
      <c r="GS59" s="8">
        <f t="shared" si="3"/>
        <v>5.2000003051944077E-4</v>
      </c>
      <c r="GT59" s="8">
        <f t="shared" si="3"/>
        <v>0</v>
      </c>
      <c r="GU59" s="8">
        <f t="shared" si="3"/>
        <v>-5.2000003051944077E-4</v>
      </c>
      <c r="GV59" s="8">
        <f t="shared" si="3"/>
        <v>0</v>
      </c>
      <c r="GW59" s="8">
        <f t="shared" si="3"/>
        <v>5.2000003051944077E-4</v>
      </c>
      <c r="GX59" s="8">
        <f t="shared" si="3"/>
        <v>0</v>
      </c>
      <c r="GY59" s="8">
        <f t="shared" si="3"/>
        <v>-5.2000003051944077E-4</v>
      </c>
      <c r="GZ59" s="8">
        <f t="shared" si="3"/>
        <v>0</v>
      </c>
      <c r="HA59" s="8">
        <f t="shared" si="3"/>
        <v>5.2000003051944077E-4</v>
      </c>
      <c r="HB59" s="8">
        <f t="shared" si="3"/>
        <v>0</v>
      </c>
      <c r="HC59" s="8">
        <f t="shared" si="3"/>
        <v>-5.2000003051944077E-4</v>
      </c>
      <c r="HD59" s="8">
        <f t="shared" si="3"/>
        <v>0</v>
      </c>
      <c r="HE59" s="8">
        <f t="shared" si="3"/>
        <v>5.2000003051944077E-4</v>
      </c>
      <c r="HF59" s="8">
        <f t="shared" si="3"/>
        <v>0</v>
      </c>
      <c r="HG59" s="8">
        <f t="shared" si="3"/>
        <v>-5.2000003051944077E-4</v>
      </c>
      <c r="HH59" s="8">
        <f t="shared" si="3"/>
        <v>0</v>
      </c>
      <c r="HI59" s="8">
        <f t="shared" si="3"/>
        <v>5.2000003051944077E-4</v>
      </c>
      <c r="HJ59" s="8">
        <f t="shared" si="3"/>
        <v>0</v>
      </c>
      <c r="HK59" s="8">
        <f t="shared" si="3"/>
        <v>-5.2000003051944077E-4</v>
      </c>
      <c r="HL59" s="8">
        <f t="shared" si="3"/>
        <v>0</v>
      </c>
      <c r="HM59" s="8">
        <f t="shared" si="3"/>
        <v>5.2000003051944077E-4</v>
      </c>
      <c r="HN59" s="8">
        <f t="shared" si="3"/>
        <v>0</v>
      </c>
      <c r="HO59" s="8">
        <f t="shared" si="3"/>
        <v>-5.2000003051944077E-4</v>
      </c>
      <c r="HP59" s="8">
        <f t="shared" si="3"/>
        <v>0</v>
      </c>
      <c r="HQ59" s="8">
        <f t="shared" si="3"/>
        <v>5.2000003051944077E-4</v>
      </c>
      <c r="HR59" s="8">
        <f t="shared" si="3"/>
        <v>0</v>
      </c>
      <c r="HS59" s="8">
        <f t="shared" si="3"/>
        <v>-5.2000003051944077E-4</v>
      </c>
      <c r="HT59" s="8">
        <f t="shared" si="3"/>
        <v>0</v>
      </c>
      <c r="HU59" s="8">
        <f t="shared" si="3"/>
        <v>5.2000003051944077E-4</v>
      </c>
      <c r="HV59" s="8">
        <f t="shared" si="3"/>
        <v>0</v>
      </c>
      <c r="HW59" s="8">
        <f t="shared" si="3"/>
        <v>-5.2000003051944077E-4</v>
      </c>
      <c r="HX59" s="8">
        <f t="shared" si="3"/>
        <v>0</v>
      </c>
      <c r="HY59" s="8">
        <f t="shared" si="3"/>
        <v>5.2000003051944077E-4</v>
      </c>
      <c r="HZ59" s="8">
        <f t="shared" si="3"/>
        <v>0</v>
      </c>
      <c r="IA59" s="8">
        <f t="shared" si="3"/>
        <v>-5.2000003051944077E-4</v>
      </c>
      <c r="IB59" s="8">
        <f t="shared" si="3"/>
        <v>0</v>
      </c>
      <c r="IC59" s="8">
        <f t="shared" si="3"/>
        <v>5.2000003051944077E-4</v>
      </c>
      <c r="ID59" s="8">
        <f t="shared" si="3"/>
        <v>0</v>
      </c>
      <c r="IE59" s="8">
        <f t="shared" si="3"/>
        <v>-5.2000003051944077E-4</v>
      </c>
      <c r="IF59" s="8">
        <f t="shared" si="3"/>
        <v>0</v>
      </c>
      <c r="IG59" s="8">
        <f t="shared" si="3"/>
        <v>5.2000003051944077E-4</v>
      </c>
      <c r="IH59" s="8">
        <f t="shared" si="3"/>
        <v>0</v>
      </c>
      <c r="II59" s="8">
        <f t="shared" si="3"/>
        <v>-5.2000003051944077E-4</v>
      </c>
      <c r="IJ59" s="8">
        <f t="shared" si="3"/>
        <v>0</v>
      </c>
      <c r="IK59" s="8">
        <f t="shared" si="3"/>
        <v>5.2000003051944077E-4</v>
      </c>
      <c r="IL59" s="8">
        <f t="shared" si="3"/>
        <v>0</v>
      </c>
      <c r="IM59" s="8">
        <f t="shared" si="3"/>
        <v>-5.2000003051944077E-4</v>
      </c>
      <c r="IN59" s="8">
        <f t="shared" si="3"/>
        <v>0</v>
      </c>
      <c r="IO59" s="8">
        <f t="shared" si="3"/>
        <v>5.2000003051944077E-4</v>
      </c>
      <c r="IP59" s="8">
        <f t="shared" si="3"/>
        <v>0</v>
      </c>
      <c r="IQ59" s="8">
        <f t="shared" si="3"/>
        <v>-5.2000003051944077E-4</v>
      </c>
      <c r="IR59" s="8">
        <f t="shared" si="3"/>
        <v>0</v>
      </c>
      <c r="IS59" s="8">
        <f t="shared" si="3"/>
        <v>5.2000003051944077E-4</v>
      </c>
      <c r="IT59" s="8">
        <f t="shared" si="3"/>
        <v>0</v>
      </c>
      <c r="IU59" s="8">
        <f t="shared" si="3"/>
        <v>-5.2000003051944077E-4</v>
      </c>
      <c r="IV59" s="8">
        <f t="shared" si="3"/>
        <v>0</v>
      </c>
    </row>
    <row r="60" spans="1:256" s="2" customFormat="1" ht="21.95" customHeight="1" x14ac:dyDescent="0.2">
      <c r="B60" s="25" t="s">
        <v>24</v>
      </c>
      <c r="C60" s="26">
        <f>+C4</f>
        <v>2016</v>
      </c>
      <c r="D60" s="32">
        <f>+D4</f>
        <v>2015</v>
      </c>
    </row>
    <row r="61" spans="1:256" s="6" customFormat="1" ht="21.95" customHeight="1" x14ac:dyDescent="0.2">
      <c r="A61" s="2"/>
      <c r="B61" s="12" t="s">
        <v>7</v>
      </c>
      <c r="C61" s="20"/>
      <c r="D61" s="20"/>
    </row>
    <row r="62" spans="1:256" s="7" customFormat="1" ht="21.95" customHeight="1" x14ac:dyDescent="0.2">
      <c r="A62" s="2"/>
      <c r="B62" s="13" t="s">
        <v>57</v>
      </c>
      <c r="C62" s="21">
        <f>18177363.91/1000</f>
        <v>18177.36391</v>
      </c>
      <c r="D62" s="21">
        <v>14515.03361</v>
      </c>
    </row>
    <row r="63" spans="1:256" s="7" customFormat="1" ht="21.95" customHeight="1" x14ac:dyDescent="0.2">
      <c r="A63" s="2"/>
      <c r="B63" s="13" t="s">
        <v>25</v>
      </c>
      <c r="C63" s="21">
        <f>675918.51/1000</f>
        <v>675.91850999999997</v>
      </c>
      <c r="D63" s="21">
        <v>9.5924500000000013</v>
      </c>
    </row>
    <row r="64" spans="1:256" s="7" customFormat="1" ht="21.95" customHeight="1" x14ac:dyDescent="0.2">
      <c r="A64" s="2"/>
      <c r="B64" s="13" t="s">
        <v>26</v>
      </c>
      <c r="C64" s="21"/>
      <c r="D64" s="21"/>
    </row>
    <row r="65" spans="1:4" s="8" customFormat="1" ht="21.95" customHeight="1" x14ac:dyDescent="0.2">
      <c r="A65" s="4"/>
      <c r="B65" s="12" t="s">
        <v>5</v>
      </c>
      <c r="C65" s="22">
        <f>+-6106603.93/1000</f>
        <v>-6106.6039299999993</v>
      </c>
      <c r="D65" s="22">
        <v>-6460.09094</v>
      </c>
    </row>
    <row r="66" spans="1:4" s="8" customFormat="1" ht="21.95" customHeight="1" x14ac:dyDescent="0.2">
      <c r="A66" s="4"/>
      <c r="B66" s="12" t="s">
        <v>58</v>
      </c>
      <c r="C66" s="22">
        <f>+C62+C65+C63</f>
        <v>12746.67849</v>
      </c>
      <c r="D66" s="22">
        <f>+D62+D65+D63</f>
        <v>8064.5351200000005</v>
      </c>
    </row>
    <row r="67" spans="1:4" s="8" customFormat="1" ht="21.95" customHeight="1" x14ac:dyDescent="0.2">
      <c r="A67" s="4"/>
      <c r="B67" s="14" t="s">
        <v>26</v>
      </c>
      <c r="C67" s="22"/>
      <c r="D67" s="22"/>
    </row>
    <row r="68" spans="1:4" s="8" customFormat="1" ht="21.95" customHeight="1" x14ac:dyDescent="0.2">
      <c r="A68" s="4"/>
      <c r="B68" s="12" t="s">
        <v>27</v>
      </c>
      <c r="C68" s="22"/>
      <c r="D68" s="22"/>
    </row>
    <row r="69" spans="1:4" s="7" customFormat="1" ht="21.95" customHeight="1" x14ac:dyDescent="0.2">
      <c r="A69" s="2"/>
      <c r="B69" s="13" t="s">
        <v>38</v>
      </c>
      <c r="C69" s="21">
        <v>0</v>
      </c>
      <c r="D69" s="21">
        <v>0</v>
      </c>
    </row>
    <row r="70" spans="1:4" s="7" customFormat="1" ht="21.95" customHeight="1" x14ac:dyDescent="0.2">
      <c r="A70" s="2"/>
      <c r="B70" s="13" t="s">
        <v>28</v>
      </c>
      <c r="C70" s="21">
        <f>-5192533/1000</f>
        <v>-5192.5330000000004</v>
      </c>
      <c r="D70" s="21">
        <v>-3995.7936199999999</v>
      </c>
    </row>
    <row r="71" spans="1:4" s="7" customFormat="1" ht="21.95" customHeight="1" x14ac:dyDescent="0.2">
      <c r="A71" s="2"/>
      <c r="B71" s="13" t="s">
        <v>59</v>
      </c>
      <c r="C71" s="21">
        <f>-2790906/1000</f>
        <v>-2790.9059999999999</v>
      </c>
      <c r="D71" s="21">
        <v>-1632.1942099999999</v>
      </c>
    </row>
    <row r="72" spans="1:4" s="7" customFormat="1" ht="21.95" customHeight="1" x14ac:dyDescent="0.2">
      <c r="A72" s="2"/>
      <c r="B72" s="13" t="s">
        <v>60</v>
      </c>
      <c r="C72" s="21">
        <f>-434012.18/1000</f>
        <v>-434.01218</v>
      </c>
      <c r="D72" s="21">
        <v>-388.06903000000005</v>
      </c>
    </row>
    <row r="73" spans="1:4" s="8" customFormat="1" ht="21.95" customHeight="1" x14ac:dyDescent="0.2">
      <c r="A73" s="4"/>
      <c r="B73" s="12" t="s">
        <v>61</v>
      </c>
      <c r="C73" s="22">
        <f>SUM(C66:C72)</f>
        <v>4329.2273100000002</v>
      </c>
      <c r="D73" s="22">
        <f>SUM(D66:D72)</f>
        <v>2048.4782600000003</v>
      </c>
    </row>
    <row r="74" spans="1:4" s="7" customFormat="1" ht="21.95" customHeight="1" x14ac:dyDescent="0.2">
      <c r="A74" s="2"/>
      <c r="B74" s="13" t="s">
        <v>63</v>
      </c>
      <c r="C74" s="21"/>
      <c r="D74" s="21"/>
    </row>
    <row r="75" spans="1:4" s="7" customFormat="1" ht="21.95" customHeight="1" x14ac:dyDescent="0.2">
      <c r="A75" s="2"/>
      <c r="B75" s="13" t="s">
        <v>62</v>
      </c>
      <c r="C75" s="21">
        <v>0</v>
      </c>
      <c r="D75" s="21">
        <v>12.70417</v>
      </c>
    </row>
    <row r="76" spans="1:4" s="19" customFormat="1" ht="21.95" customHeight="1" x14ac:dyDescent="0.2">
      <c r="A76" s="17"/>
      <c r="B76" s="13" t="s">
        <v>29</v>
      </c>
      <c r="C76" s="21">
        <v>0</v>
      </c>
      <c r="D76" s="21">
        <v>0</v>
      </c>
    </row>
    <row r="77" spans="1:4" s="7" customFormat="1" ht="21.95" customHeight="1" x14ac:dyDescent="0.2">
      <c r="A77" s="2"/>
      <c r="B77" s="13" t="s">
        <v>30</v>
      </c>
      <c r="C77" s="21"/>
      <c r="D77" s="21">
        <v>0</v>
      </c>
    </row>
    <row r="78" spans="1:4" s="8" customFormat="1" ht="21.95" customHeight="1" x14ac:dyDescent="0.2">
      <c r="A78" s="4"/>
      <c r="B78" s="12" t="s">
        <v>64</v>
      </c>
      <c r="C78" s="22">
        <f>SUM(C73:C77)</f>
        <v>4329.2273100000002</v>
      </c>
      <c r="D78" s="22">
        <f>SUM(D73:D77)</f>
        <v>2061.1824300000003</v>
      </c>
    </row>
    <row r="79" spans="1:4" s="7" customFormat="1" ht="21.95" customHeight="1" x14ac:dyDescent="0.2">
      <c r="A79" s="2"/>
      <c r="B79" s="13" t="s">
        <v>31</v>
      </c>
      <c r="C79" s="21">
        <v>0</v>
      </c>
      <c r="D79" s="21">
        <v>0</v>
      </c>
    </row>
    <row r="80" spans="1:4" s="7" customFormat="1" ht="21.95" customHeight="1" x14ac:dyDescent="0.2">
      <c r="A80" s="2"/>
      <c r="B80" s="13" t="s">
        <v>19</v>
      </c>
      <c r="C80" s="21">
        <v>0</v>
      </c>
      <c r="D80" s="21">
        <v>0</v>
      </c>
    </row>
    <row r="81" spans="1:6" s="7" customFormat="1" ht="21.95" customHeight="1" x14ac:dyDescent="0.2">
      <c r="A81" s="2"/>
      <c r="B81" s="13" t="s">
        <v>32</v>
      </c>
      <c r="C81" s="21">
        <f>-1749856.15/1000</f>
        <v>-1749.8561499999998</v>
      </c>
      <c r="D81" s="21">
        <v>-1121.3115400000002</v>
      </c>
    </row>
    <row r="82" spans="1:6" s="8" customFormat="1" ht="21.95" customHeight="1" x14ac:dyDescent="0.2">
      <c r="A82" s="4"/>
      <c r="B82" s="12" t="s">
        <v>65</v>
      </c>
      <c r="C82" s="22">
        <f>SUM(C78:C81)</f>
        <v>2579.3711600000006</v>
      </c>
      <c r="D82" s="22">
        <f>SUM(D78:D81)</f>
        <v>939.87089000000014</v>
      </c>
      <c r="E82" s="8">
        <f>+C82-C57</f>
        <v>-1.7999999909079634E-4</v>
      </c>
      <c r="F82" s="8">
        <f>+D82-D57</f>
        <v>0</v>
      </c>
    </row>
    <row r="83" spans="1:6" x14ac:dyDescent="0.2"/>
    <row r="84" spans="1:6" x14ac:dyDescent="0.2"/>
    <row r="85" spans="1:6" x14ac:dyDescent="0.2"/>
    <row r="86" spans="1:6" x14ac:dyDescent="0.2"/>
    <row r="87" spans="1:6" x14ac:dyDescent="0.2"/>
    <row r="88" spans="1:6" x14ac:dyDescent="0.2"/>
    <row r="89" spans="1:6" x14ac:dyDescent="0.2"/>
    <row r="90" spans="1:6" x14ac:dyDescent="0.2"/>
    <row r="91" spans="1:6" x14ac:dyDescent="0.2"/>
    <row r="92" spans="1:6" x14ac:dyDescent="0.2"/>
    <row r="93" spans="1:6" x14ac:dyDescent="0.2"/>
    <row r="94" spans="1:6" x14ac:dyDescent="0.2"/>
    <row r="95" spans="1:6" x14ac:dyDescent="0.2"/>
    <row r="96" spans="1: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</sheetData>
  <protectedRanges>
    <protectedRange password="C594" sqref="B2" name="Rango11_1"/>
    <protectedRange password="C594" sqref="C10 D8" name="Rango1_1"/>
    <protectedRange password="C594" sqref="C56:D56" name="Rango1_5"/>
  </protectedRanges>
  <mergeCells count="3">
    <mergeCell ref="B3:D3"/>
    <mergeCell ref="B2:D2"/>
    <mergeCell ref="B1:D1"/>
  </mergeCells>
  <phoneticPr fontId="2" type="noConversion"/>
  <printOptions horizontalCentered="1"/>
  <pageMargins left="0.59055118110236227" right="0.59055118110236227" top="0.53" bottom="0.59055118110236227" header="0.15748031496062992" footer="0.55118110236220474"/>
  <pageSetup scale="56" fitToWidth="2" orientation="portrait" horizontalDpi="300" verticalDpi="300" r:id="rId1"/>
  <headerFooter alignWithMargins="0"/>
  <rowBreaks count="1" manualBreakCount="1">
    <brk id="59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Sep16</vt:lpstr>
      <vt:lpstr>'Sep16'!Área_de_impresión</vt:lpstr>
      <vt:lpstr>'Sep16'!Títulos_a_imprimir</vt:lpstr>
    </vt:vector>
  </TitlesOfParts>
  <Company>Superintendencia de Valores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dibalmore</dc:creator>
  <cp:lastModifiedBy>Wendy Reyes</cp:lastModifiedBy>
  <cp:lastPrinted>2016-04-19T20:37:20Z</cp:lastPrinted>
  <dcterms:created xsi:type="dcterms:W3CDTF">2003-09-25T21:59:06Z</dcterms:created>
  <dcterms:modified xsi:type="dcterms:W3CDTF">2016-12-15T14:21:04Z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923066065</vt:i4>
  </property>
  <property fmtid="{D5CDD505-2E9C-101B-9397-08002B2CF9AE}" pid="3" name="_NewReviewCycle">
    <vt:lpwstr/>
  </property>
  <property fmtid="{D5CDD505-2E9C-101B-9397-08002B2CF9AE}" pid="4" name="_EmailSubject">
    <vt:lpwstr>Copia de Plantilla EEFF.xls</vt:lpwstr>
  </property>
  <property fmtid="{D5CDD505-2E9C-101B-9397-08002B2CF9AE}" pid="5" name="_AuthorEmail">
    <vt:lpwstr>aumana@crediq.com</vt:lpwstr>
  </property>
  <property fmtid="{D5CDD505-2E9C-101B-9397-08002B2CF9AE}" pid="6" name="_AuthorEmailDisplayName">
    <vt:lpwstr>Adrian Umaña</vt:lpwstr>
  </property>
  <property fmtid="{D5CDD505-2E9C-101B-9397-08002B2CF9AE}" pid="7" name="_ReviewingToolsShownOnce">
    <vt:lpwstr/>
  </property>
</Properties>
</file>